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<sst xmlns="http://schemas.openxmlformats.org/spreadsheetml/2006/main" count="322" uniqueCount="113">
  <si>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</si>
  <si>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</si>
  <si>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</si>
  <si>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</si>
  <si>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</si>
  <si>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</si>
  <si>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</si>
  <si>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</si>
  <si>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</si>
  <si>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</si>
  <si>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</si>
  <si>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</si>
  <si>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</si>
  <si>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</si>
  <si>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</si>
  <si>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</si>
  <si>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</si>
  <si>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</si>
  <si>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</si>
  <si>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</si>
  <si>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</si>
  <si>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</si>
  <si>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</si>
  <si>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</si>
  <si>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</si>
  <si>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</si>
  <si>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</si>
  <si>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</si>
  <si>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</si>
  <si>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</si>
  <si>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</si>
  <si>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</si>
  <si>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</si>
  <si>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</si>
  <si>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</si>
  <si>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</si>
  <si>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</si>
  <si>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</si>
  <si>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</si>
  <si>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</si>
  <si>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</si>
  <si>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</si>
  <si>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</si>
  <si>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</si>
  <si>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</si>
  <si>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</si>
  <si>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</si>
  <si>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</si>
  <si>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</si>
  <si>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</si>
  <si>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</si>
  <si>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</si>
  <si>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</si>
  <si>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</si>
  <si>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</si>
  <si>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</si>
  <si>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</si>
  <si>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</si>
  <si>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</si>
  <si>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</si>
  <si>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</si>
  <si>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</si>
  <si>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</si>
  <si>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</si>
  <si>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</si>
  <si>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</si>
  <si>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</si>
  <si>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</si>
  <si>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</si>
  <si>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</si>
  <si>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</si>
  <si>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</si>
  <si>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</si>
  <si>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</si>
  <si>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</si>
  <si>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</si>
  <si>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</si>
  <si>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</si>
  <si>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</si>
  <si>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</si>
  <si>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</si>
  <si>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</si>
  <si>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</si>
  <si>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</si>
  <si>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</si>
  <si>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</si>
  <si>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</si>
  <si>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</si>
  <si>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</si>
  <si>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</si>
  <si>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</si>
  <si>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</si>
  <si>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</si>
  <si>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</si>
  <si>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</si>
  <si>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</si>
  <si>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</si>
  <si>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</si>
  <si>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</si>
  <si>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</si>
  <si>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</si>
  <si>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</si>
  <si>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</si>
  <si>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</si>
  <si>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</si>
  <si>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</si>
  <si>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</si>
  <si>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</si>
  <si>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план на січень-серпень 2017р.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</si>
  <si>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29.08.2017р.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</si>
  <si>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29.08.2017</t>
    </r>
    <r>
      <rPr>
        <sz val="10"/>
        <rFont val="Times New Roman"/>
        <family val="1"/>
      </rPr>
      <t xml:space="preserve"> (тис.грн.)</t>
    </r>
  </si>
  <si>
    <t>станом на 29.08.2017</t>
  </si>
  <si>
    <r>
      <t xml:space="preserve">станом на 29.08.2017р.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</si>
</sst>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55"/>
      <color indexed="8"/>
      <name val="Times New Roman"/>
      <family val="0"/>
    </font>
    <font>
      <sz val="1.45"/>
      <color indexed="8"/>
      <name val="Times New Roman"/>
      <family val="0"/>
    </font>
    <font>
      <sz val="2.1"/>
      <color indexed="8"/>
      <name val="Times New Roman"/>
      <family val="0"/>
    </font>
    <font>
      <sz val="4.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4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9" fontId="2" fillId="0" borderId="47" xfId="58" applyFont="1" applyBorder="1" applyAlignment="1">
      <alignment/>
    </xf>
    <xf numFmtId="185" fontId="2" fillId="0" borderId="45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 horizontal="center"/>
    </xf>
    <xf numFmtId="187" fontId="74" fillId="0" borderId="11" xfId="53" applyNumberFormat="1" applyBorder="1">
      <alignment/>
      <protection/>
    </xf>
    <xf numFmtId="0" fontId="16" fillId="0" borderId="48" xfId="0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0105805"/>
        <c:axId val="2516790"/>
      </c:lineChart>
      <c:catAx>
        <c:axId val="301058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6790"/>
        <c:crosses val="autoZero"/>
        <c:auto val="0"/>
        <c:lblOffset val="100"/>
        <c:tickLblSkip val="1"/>
        <c:noMultiLvlLbl val="0"/>
      </c:catAx>
      <c:valAx>
        <c:axId val="251679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1058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7851575"/>
        <c:axId val="3555312"/>
      </c:bar3DChart>
      <c:catAx>
        <c:axId val="78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55312"/>
        <c:crosses val="autoZero"/>
        <c:auto val="1"/>
        <c:lblOffset val="100"/>
        <c:tickLblSkip val="1"/>
        <c:noMultiLvlLbl val="0"/>
      </c:catAx>
      <c:valAx>
        <c:axId val="3555312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51575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2651111"/>
        <c:axId val="2533408"/>
      </c:lineChart>
      <c:catAx>
        <c:axId val="226511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3408"/>
        <c:crosses val="autoZero"/>
        <c:auto val="0"/>
        <c:lblOffset val="100"/>
        <c:tickLblSkip val="1"/>
        <c:noMultiLvlLbl val="0"/>
      </c:catAx>
      <c:valAx>
        <c:axId val="253340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65111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2800673"/>
        <c:axId val="3879466"/>
      </c:lineChart>
      <c:catAx>
        <c:axId val="228006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9466"/>
        <c:crosses val="autoZero"/>
        <c:auto val="0"/>
        <c:lblOffset val="100"/>
        <c:tickLblSkip val="1"/>
        <c:noMultiLvlLbl val="0"/>
      </c:catAx>
      <c:valAx>
        <c:axId val="387946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80067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4915195"/>
        <c:axId val="45801300"/>
      </c:lineChart>
      <c:catAx>
        <c:axId val="349151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01300"/>
        <c:crosses val="autoZero"/>
        <c:auto val="0"/>
        <c:lblOffset val="100"/>
        <c:tickLblSkip val="1"/>
        <c:noMultiLvlLbl val="0"/>
      </c:catAx>
      <c:valAx>
        <c:axId val="4580130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91519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9558517"/>
        <c:axId val="18917790"/>
      </c:lineChart>
      <c:catAx>
        <c:axId val="95585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17790"/>
        <c:crosses val="autoZero"/>
        <c:auto val="0"/>
        <c:lblOffset val="100"/>
        <c:tickLblSkip val="1"/>
        <c:noMultiLvlLbl val="0"/>
      </c:catAx>
      <c:valAx>
        <c:axId val="1891779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5851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6042383"/>
        <c:axId val="55945992"/>
      </c:lineChart>
      <c:catAx>
        <c:axId val="360423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45992"/>
        <c:crosses val="autoZero"/>
        <c:auto val="0"/>
        <c:lblOffset val="100"/>
        <c:tickLblSkip val="1"/>
        <c:noMultiLvlLbl val="0"/>
      </c:catAx>
      <c:valAx>
        <c:axId val="5594599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04238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33751881"/>
        <c:axId val="35331474"/>
      </c:lineChart>
      <c:catAx>
        <c:axId val="337518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31474"/>
        <c:crosses val="autoZero"/>
        <c:auto val="0"/>
        <c:lblOffset val="100"/>
        <c:tickLblSkip val="1"/>
        <c:noMultiLvlLbl val="0"/>
      </c:catAx>
      <c:valAx>
        <c:axId val="3533147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75188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9547811"/>
        <c:axId val="43277116"/>
      </c:lineChart>
      <c:catAx>
        <c:axId val="495478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77116"/>
        <c:crosses val="autoZero"/>
        <c:auto val="0"/>
        <c:lblOffset val="100"/>
        <c:tickLblSkip val="1"/>
        <c:noMultiLvlLbl val="0"/>
      </c:catAx>
      <c:valAx>
        <c:axId val="4327711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547811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29.08.2017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серпень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3949725"/>
        <c:axId val="15785478"/>
      </c:bar3DChart>
      <c:catAx>
        <c:axId val="53949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85478"/>
        <c:crosses val="autoZero"/>
        <c:auto val="1"/>
        <c:lblOffset val="100"/>
        <c:tickLblSkip val="1"/>
        <c:noMultiLvlLbl val="0"/>
      </c:catAx>
      <c:valAx>
        <c:axId val="15785478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49725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8.2017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886 398,8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862654,1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січень-серпень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-27261,7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серпень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123 856,1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серпень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-23744,7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28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29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">
          <cell r="E9">
            <v>481240</v>
          </cell>
          <cell r="F9">
            <v>428428.98</v>
          </cell>
        </row>
        <row r="19">
          <cell r="E19">
            <v>83000</v>
          </cell>
          <cell r="F19">
            <v>59423.17</v>
          </cell>
        </row>
        <row r="25">
          <cell r="E25">
            <v>16354.1</v>
          </cell>
          <cell r="F25">
            <v>16028.2</v>
          </cell>
        </row>
        <row r="29">
          <cell r="E29">
            <v>120830</v>
          </cell>
          <cell r="F29">
            <v>105506.18</v>
          </cell>
        </row>
        <row r="35">
          <cell r="E35">
            <v>143412.7</v>
          </cell>
          <cell r="F35">
            <v>129086.46</v>
          </cell>
        </row>
        <row r="43">
          <cell r="E43">
            <v>19300</v>
          </cell>
          <cell r="F43">
            <v>18068.1</v>
          </cell>
        </row>
        <row r="53">
          <cell r="E53">
            <v>4855</v>
          </cell>
          <cell r="F53">
            <v>4340.5</v>
          </cell>
        </row>
        <row r="67">
          <cell r="E67">
            <v>886398.7999999999</v>
          </cell>
          <cell r="F67">
            <v>782382.3799999999</v>
          </cell>
        </row>
        <row r="76">
          <cell r="E76">
            <v>18000</v>
          </cell>
          <cell r="F76">
            <v>3.77</v>
          </cell>
        </row>
        <row r="77">
          <cell r="E77">
            <v>22830</v>
          </cell>
        </row>
        <row r="78">
          <cell r="E78">
            <v>23900</v>
          </cell>
        </row>
        <row r="79">
          <cell r="E79">
            <v>8</v>
          </cell>
          <cell r="F79">
            <v>9</v>
          </cell>
        </row>
      </sheetData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55243104.31999994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77">
          <cell r="F77">
            <v>5920.2</v>
          </cell>
        </row>
        <row r="78">
          <cell r="F78">
            <v>7070.9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1665.7055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4" t="s">
        <v>60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  <c r="O1" s="1"/>
      <c r="P1" s="147" t="s">
        <v>75</v>
      </c>
      <c r="Q1" s="148"/>
      <c r="R1" s="148"/>
      <c r="S1" s="148"/>
      <c r="T1" s="148"/>
      <c r="U1" s="149"/>
    </row>
    <row r="2" spans="1:21" ht="15" thickBot="1">
      <c r="A2" s="150" t="s">
        <v>65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  <c r="O2" s="1"/>
      <c r="P2" s="153" t="s">
        <v>66</v>
      </c>
      <c r="Q2" s="154"/>
      <c r="R2" s="154"/>
      <c r="S2" s="154"/>
      <c r="T2" s="154"/>
      <c r="U2" s="15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6" t="s">
        <v>47</v>
      </c>
      <c r="T3" s="15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8">
        <v>0</v>
      </c>
      <c r="T4" s="15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0">
        <v>0</v>
      </c>
      <c r="T5" s="14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2">
        <v>0</v>
      </c>
      <c r="T7" s="14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0">
        <v>0</v>
      </c>
      <c r="T14" s="14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0">
        <v>1</v>
      </c>
      <c r="T15" s="14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0">
        <v>0</v>
      </c>
      <c r="T17" s="14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0">
        <v>0</v>
      </c>
      <c r="T18" s="14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0">
        <v>0</v>
      </c>
      <c r="T19" s="14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0">
        <v>0</v>
      </c>
      <c r="T21" s="14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9">
        <f>SUM(S4:S22)</f>
        <v>1</v>
      </c>
      <c r="T23" s="13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1" t="s">
        <v>33</v>
      </c>
      <c r="Q26" s="131"/>
      <c r="R26" s="131"/>
      <c r="S26" s="13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2" t="s">
        <v>29</v>
      </c>
      <c r="Q27" s="132"/>
      <c r="R27" s="132"/>
      <c r="S27" s="13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3">
        <v>42767</v>
      </c>
      <c r="Q28" s="136">
        <f>'[2]січень 17'!$D$94</f>
        <v>9505.30341</v>
      </c>
      <c r="R28" s="136"/>
      <c r="S28" s="13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4"/>
      <c r="Q29" s="136"/>
      <c r="R29" s="136"/>
      <c r="S29" s="13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7" t="s">
        <v>45</v>
      </c>
      <c r="R31" s="13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9" t="s">
        <v>40</v>
      </c>
      <c r="R32" s="13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1" t="s">
        <v>30</v>
      </c>
      <c r="Q36" s="131"/>
      <c r="R36" s="131"/>
      <c r="S36" s="13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31</v>
      </c>
      <c r="Q37" s="128"/>
      <c r="R37" s="128"/>
      <c r="S37" s="12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3">
        <v>42767</v>
      </c>
      <c r="Q38" s="135">
        <f>104633628.96/1000</f>
        <v>104633.62895999999</v>
      </c>
      <c r="R38" s="135"/>
      <c r="S38" s="13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4"/>
      <c r="Q39" s="135"/>
      <c r="R39" s="135"/>
      <c r="S39" s="13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4" t="s">
        <v>70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  <c r="O1" s="1"/>
      <c r="P1" s="147" t="s">
        <v>74</v>
      </c>
      <c r="Q1" s="148"/>
      <c r="R1" s="148"/>
      <c r="S1" s="148"/>
      <c r="T1" s="148"/>
      <c r="U1" s="149"/>
    </row>
    <row r="2" spans="1:21" ht="15" thickBot="1">
      <c r="A2" s="150" t="s">
        <v>72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  <c r="O2" s="1"/>
      <c r="P2" s="153" t="s">
        <v>73</v>
      </c>
      <c r="Q2" s="154"/>
      <c r="R2" s="154"/>
      <c r="S2" s="154"/>
      <c r="T2" s="154"/>
      <c r="U2" s="15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62" t="s">
        <v>47</v>
      </c>
      <c r="T3" s="16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8">
        <v>0</v>
      </c>
      <c r="T4" s="15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0">
        <v>0</v>
      </c>
      <c r="T5" s="14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2">
        <v>1</v>
      </c>
      <c r="T7" s="14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0">
        <v>0</v>
      </c>
      <c r="T14" s="14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0">
        <v>0</v>
      </c>
      <c r="T15" s="14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0">
        <v>0</v>
      </c>
      <c r="T17" s="14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0">
        <v>0</v>
      </c>
      <c r="T18" s="14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0">
        <v>0</v>
      </c>
      <c r="T19" s="14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0">
        <v>0</v>
      </c>
      <c r="T21" s="14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60">
        <v>0</v>
      </c>
      <c r="T23" s="16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9">
        <f>SUM(S4:S23)</f>
        <v>1</v>
      </c>
      <c r="T24" s="13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1" t="s">
        <v>33</v>
      </c>
      <c r="Q27" s="131"/>
      <c r="R27" s="131"/>
      <c r="S27" s="13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2" t="s">
        <v>29</v>
      </c>
      <c r="Q28" s="132"/>
      <c r="R28" s="132"/>
      <c r="S28" s="13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3">
        <v>42795</v>
      </c>
      <c r="Q29" s="136">
        <f>'[2]лютий'!$D$94</f>
        <v>7713.34596</v>
      </c>
      <c r="R29" s="136"/>
      <c r="S29" s="13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4"/>
      <c r="Q30" s="136"/>
      <c r="R30" s="136"/>
      <c r="S30" s="13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7" t="s">
        <v>45</v>
      </c>
      <c r="R32" s="13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9" t="s">
        <v>40</v>
      </c>
      <c r="R33" s="13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1" t="s">
        <v>30</v>
      </c>
      <c r="Q37" s="131"/>
      <c r="R37" s="131"/>
      <c r="S37" s="13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8" t="s">
        <v>31</v>
      </c>
      <c r="Q38" s="128"/>
      <c r="R38" s="128"/>
      <c r="S38" s="12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3">
        <v>42795</v>
      </c>
      <c r="Q39" s="135">
        <v>115182.07822999997</v>
      </c>
      <c r="R39" s="135"/>
      <c r="S39" s="13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4"/>
      <c r="Q40" s="135"/>
      <c r="R40" s="135"/>
      <c r="S40" s="13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4" t="s">
        <v>77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  <c r="Q1" s="1"/>
      <c r="R1" s="147" t="s">
        <v>78</v>
      </c>
      <c r="S1" s="148"/>
      <c r="T1" s="148"/>
      <c r="U1" s="148"/>
      <c r="V1" s="148"/>
      <c r="W1" s="149"/>
    </row>
    <row r="2" spans="1:23" ht="15" thickBot="1">
      <c r="A2" s="150" t="s">
        <v>83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  <c r="Q2" s="1"/>
      <c r="R2" s="153" t="s">
        <v>84</v>
      </c>
      <c r="S2" s="154"/>
      <c r="T2" s="154"/>
      <c r="U2" s="154"/>
      <c r="V2" s="154"/>
      <c r="W2" s="15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62" t="s">
        <v>47</v>
      </c>
      <c r="V3" s="16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8">
        <v>0</v>
      </c>
      <c r="V4" s="15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0">
        <v>0</v>
      </c>
      <c r="V8" s="14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0">
        <v>0</v>
      </c>
      <c r="V9" s="14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0">
        <v>0</v>
      </c>
      <c r="V11" s="14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0">
        <v>0</v>
      </c>
      <c r="V17" s="14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0">
        <v>0</v>
      </c>
      <c r="V20" s="14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0">
        <v>0</v>
      </c>
      <c r="V21" s="14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0">
        <v>0</v>
      </c>
      <c r="V22" s="14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0">
        <v>0</v>
      </c>
      <c r="V23" s="14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0">
        <v>0</v>
      </c>
      <c r="V24" s="14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60">
        <v>0</v>
      </c>
      <c r="V25" s="16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9">
        <f>SUM(U4:U25)</f>
        <v>1</v>
      </c>
      <c r="V26" s="13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 t="s">
        <v>29</v>
      </c>
      <c r="S30" s="132"/>
      <c r="T30" s="132"/>
      <c r="U30" s="13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42826</v>
      </c>
      <c r="S31" s="136">
        <f>'[2]березень'!$D$97</f>
        <v>1399.2856000000002</v>
      </c>
      <c r="T31" s="136"/>
      <c r="U31" s="13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36"/>
      <c r="T32" s="136"/>
      <c r="U32" s="13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7" t="s">
        <v>45</v>
      </c>
      <c r="T34" s="13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9" t="s">
        <v>40</v>
      </c>
      <c r="T35" s="13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8" t="s">
        <v>31</v>
      </c>
      <c r="S40" s="128"/>
      <c r="T40" s="128"/>
      <c r="U40" s="12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42826</v>
      </c>
      <c r="S41" s="135">
        <v>114548.88999999997</v>
      </c>
      <c r="T41" s="135"/>
      <c r="U41" s="13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5"/>
      <c r="T42" s="135"/>
      <c r="U42" s="13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4" t="s">
        <v>85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  <c r="Q1" s="1"/>
      <c r="R1" s="147" t="s">
        <v>87</v>
      </c>
      <c r="S1" s="148"/>
      <c r="T1" s="148"/>
      <c r="U1" s="148"/>
      <c r="V1" s="148"/>
      <c r="W1" s="149"/>
    </row>
    <row r="2" spans="1:23" ht="15" thickBot="1">
      <c r="A2" s="150" t="s">
        <v>88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  <c r="Q2" s="1"/>
      <c r="R2" s="153" t="s">
        <v>89</v>
      </c>
      <c r="S2" s="154"/>
      <c r="T2" s="154"/>
      <c r="U2" s="154"/>
      <c r="V2" s="154"/>
      <c r="W2" s="15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6" t="s">
        <v>47</v>
      </c>
      <c r="V3" s="15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8">
        <v>0</v>
      </c>
      <c r="V4" s="15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0">
        <v>1</v>
      </c>
      <c r="V5" s="14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2">
        <v>0</v>
      </c>
      <c r="V6" s="14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2">
        <v>0</v>
      </c>
      <c r="V7" s="14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0">
        <v>0</v>
      </c>
      <c r="V10" s="14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0">
        <v>0</v>
      </c>
      <c r="V11" s="14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0">
        <v>0</v>
      </c>
      <c r="V12" s="14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0">
        <v>0</v>
      </c>
      <c r="V20" s="14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0">
        <v>1</v>
      </c>
      <c r="V22" s="14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9">
        <f>SUM(U4:U22)</f>
        <v>2</v>
      </c>
      <c r="V23" s="13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1" t="s">
        <v>33</v>
      </c>
      <c r="S26" s="131"/>
      <c r="T26" s="131"/>
      <c r="U26" s="13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29</v>
      </c>
      <c r="S27" s="132"/>
      <c r="T27" s="132"/>
      <c r="U27" s="13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3">
        <v>42856</v>
      </c>
      <c r="S28" s="136">
        <f>'[2]квітень'!$D$97</f>
        <v>102.57358</v>
      </c>
      <c r="T28" s="136"/>
      <c r="U28" s="13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/>
      <c r="S29" s="136"/>
      <c r="T29" s="136"/>
      <c r="U29" s="13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7" t="s">
        <v>45</v>
      </c>
      <c r="T31" s="13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9" t="s">
        <v>40</v>
      </c>
      <c r="T32" s="13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1" t="s">
        <v>30</v>
      </c>
      <c r="S36" s="131"/>
      <c r="T36" s="131"/>
      <c r="U36" s="13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31</v>
      </c>
      <c r="S37" s="128"/>
      <c r="T37" s="128"/>
      <c r="U37" s="12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>
        <v>42856</v>
      </c>
      <c r="S38" s="135">
        <v>94413.13370999995</v>
      </c>
      <c r="T38" s="135"/>
      <c r="U38" s="13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/>
      <c r="S39" s="135"/>
      <c r="T39" s="135"/>
      <c r="U39" s="13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4" t="s">
        <v>90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  <c r="Q1" s="1"/>
      <c r="R1" s="147" t="s">
        <v>92</v>
      </c>
      <c r="S1" s="148"/>
      <c r="T1" s="148"/>
      <c r="U1" s="148"/>
      <c r="V1" s="148"/>
      <c r="W1" s="149"/>
    </row>
    <row r="2" spans="1:23" ht="15" thickBot="1">
      <c r="A2" s="150" t="s">
        <v>94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  <c r="Q2" s="1"/>
      <c r="R2" s="153" t="s">
        <v>95</v>
      </c>
      <c r="S2" s="154"/>
      <c r="T2" s="154"/>
      <c r="U2" s="154"/>
      <c r="V2" s="154"/>
      <c r="W2" s="15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6" t="s">
        <v>47</v>
      </c>
      <c r="V3" s="15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8">
        <v>0</v>
      </c>
      <c r="V4" s="15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2">
        <v>1</v>
      </c>
      <c r="V7" s="14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0">
        <v>0</v>
      </c>
      <c r="V9" s="14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0">
        <v>0</v>
      </c>
      <c r="V10" s="14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0">
        <v>0</v>
      </c>
      <c r="V12" s="14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0">
        <v>0</v>
      </c>
      <c r="V14" s="14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0">
        <v>0</v>
      </c>
      <c r="V17" s="14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0">
        <v>0</v>
      </c>
      <c r="V20" s="14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0">
        <v>0</v>
      </c>
      <c r="V23" s="14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9">
        <f>SUM(U4:U23)</f>
        <v>1</v>
      </c>
      <c r="V24" s="130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29</v>
      </c>
      <c r="S28" s="132"/>
      <c r="T28" s="132"/>
      <c r="U28" s="13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42887</v>
      </c>
      <c r="S29" s="136">
        <f>'[2]травень'!$D$97</f>
        <v>1135.71022</v>
      </c>
      <c r="T29" s="136"/>
      <c r="U29" s="13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36"/>
      <c r="T30" s="136"/>
      <c r="U30" s="13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7" t="s">
        <v>45</v>
      </c>
      <c r="T32" s="13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9" t="s">
        <v>40</v>
      </c>
      <c r="T33" s="13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31</v>
      </c>
      <c r="S38" s="128"/>
      <c r="T38" s="128"/>
      <c r="U38" s="12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42887</v>
      </c>
      <c r="S39" s="135">
        <v>59637.061719999954</v>
      </c>
      <c r="T39" s="135"/>
      <c r="U39" s="13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5"/>
      <c r="T40" s="135"/>
      <c r="U40" s="13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5" sqref="M25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4" t="s">
        <v>96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  <c r="Q1" s="1"/>
      <c r="R1" s="147" t="s">
        <v>98</v>
      </c>
      <c r="S1" s="148"/>
      <c r="T1" s="148"/>
      <c r="U1" s="148"/>
      <c r="V1" s="148"/>
      <c r="W1" s="149"/>
    </row>
    <row r="2" spans="1:23" ht="15" thickBot="1">
      <c r="A2" s="150" t="s">
        <v>99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  <c r="Q2" s="1"/>
      <c r="R2" s="153" t="s">
        <v>100</v>
      </c>
      <c r="S2" s="154"/>
      <c r="T2" s="154"/>
      <c r="U2" s="154"/>
      <c r="V2" s="154"/>
      <c r="W2" s="15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6" t="s">
        <v>47</v>
      </c>
      <c r="V3" s="15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8">
        <v>0</v>
      </c>
      <c r="V4" s="15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0">
        <v>0</v>
      </c>
      <c r="V5" s="14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2">
        <v>1</v>
      </c>
      <c r="V6" s="14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2">
        <v>0</v>
      </c>
      <c r="V7" s="14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0">
        <v>0</v>
      </c>
      <c r="V8" s="14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0">
        <v>0</v>
      </c>
      <c r="V9" s="14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0">
        <v>0</v>
      </c>
      <c r="V11" s="14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0">
        <v>0</v>
      </c>
      <c r="V12" s="14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0">
        <v>0</v>
      </c>
      <c r="V13" s="14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0">
        <v>0</v>
      </c>
      <c r="V14" s="14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0">
        <v>0</v>
      </c>
      <c r="V15" s="14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0">
        <v>0</v>
      </c>
      <c r="V17" s="14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0">
        <v>0</v>
      </c>
      <c r="V20" s="14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0">
        <v>0</v>
      </c>
      <c r="V22" s="14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0">
        <v>0</v>
      </c>
      <c r="V23" s="14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9">
        <f>SUM(U4:U23)</f>
        <v>1</v>
      </c>
      <c r="V24" s="130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29</v>
      </c>
      <c r="S28" s="132"/>
      <c r="T28" s="132"/>
      <c r="U28" s="13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42917</v>
      </c>
      <c r="S29" s="136">
        <f>'[2]червень'!$D$97</f>
        <v>225.52589</v>
      </c>
      <c r="T29" s="136"/>
      <c r="U29" s="13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36"/>
      <c r="T30" s="136"/>
      <c r="U30" s="13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7" t="s">
        <v>45</v>
      </c>
      <c r="T32" s="13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9" t="s">
        <v>40</v>
      </c>
      <c r="T33" s="13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31</v>
      </c>
      <c r="S38" s="128"/>
      <c r="T38" s="128"/>
      <c r="U38" s="12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42917</v>
      </c>
      <c r="S39" s="135">
        <v>31922.249009999945</v>
      </c>
      <c r="T39" s="135"/>
      <c r="U39" s="13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5"/>
      <c r="T40" s="135"/>
      <c r="U40" s="13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W47"/>
  <sheetViews>
    <sheetView zoomScalePageLayoutView="0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0" sqref="S30:U3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4" t="s">
        <v>101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  <c r="Q1" s="1"/>
      <c r="R1" s="147" t="s">
        <v>103</v>
      </c>
      <c r="S1" s="148"/>
      <c r="T1" s="148"/>
      <c r="U1" s="148"/>
      <c r="V1" s="148"/>
      <c r="W1" s="149"/>
    </row>
    <row r="2" spans="1:23" ht="15" thickBot="1">
      <c r="A2" s="150" t="s">
        <v>104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  <c r="Q2" s="1"/>
      <c r="R2" s="153" t="s">
        <v>105</v>
      </c>
      <c r="S2" s="154"/>
      <c r="T2" s="154"/>
      <c r="U2" s="154"/>
      <c r="V2" s="154"/>
      <c r="W2" s="15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6" t="s">
        <v>47</v>
      </c>
      <c r="V3" s="15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8">
        <v>0</v>
      </c>
      <c r="V4" s="15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0">
        <v>0</v>
      </c>
      <c r="V5" s="141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2">
        <v>0</v>
      </c>
      <c r="V6" s="14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0">
        <v>0</v>
      </c>
      <c r="V9" s="141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0">
        <v>0</v>
      </c>
      <c r="V10" s="141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0">
        <v>0</v>
      </c>
      <c r="V11" s="141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0">
        <v>0</v>
      </c>
      <c r="V16" s="141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0">
        <v>0</v>
      </c>
      <c r="V17" s="141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0">
        <v>0</v>
      </c>
      <c r="V18" s="141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0">
        <v>0</v>
      </c>
      <c r="V20" s="141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0">
        <v>0</v>
      </c>
      <c r="V24" s="14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9">
        <f>SUM(U4:U24)</f>
        <v>1</v>
      </c>
      <c r="V25" s="130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29</v>
      </c>
      <c r="S29" s="132"/>
      <c r="T29" s="132"/>
      <c r="U29" s="13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42948</v>
      </c>
      <c r="S30" s="136">
        <f>'[2]липень'!$D$97</f>
        <v>1</v>
      </c>
      <c r="T30" s="136"/>
      <c r="U30" s="13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36"/>
      <c r="T31" s="136"/>
      <c r="U31" s="13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7" t="s">
        <v>45</v>
      </c>
      <c r="T33" s="13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9" t="s">
        <v>40</v>
      </c>
      <c r="T34" s="13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31</v>
      </c>
      <c r="S39" s="128"/>
      <c r="T39" s="128"/>
      <c r="U39" s="128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42948</v>
      </c>
      <c r="S40" s="135">
        <f>'[3]залишки  (2)'!$K$6/1000</f>
        <v>55243.10431999994</v>
      </c>
      <c r="T40" s="135"/>
      <c r="U40" s="13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5"/>
      <c r="T41" s="135"/>
      <c r="U41" s="13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zoomScalePageLayoutView="0" workbookViewId="0" topLeftCell="A1">
      <pane xSplit="1" ySplit="3" topLeftCell="I3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5" sqref="T4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4" t="s">
        <v>106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  <c r="Q1" s="1"/>
      <c r="R1" s="147" t="s">
        <v>107</v>
      </c>
      <c r="S1" s="148"/>
      <c r="T1" s="148"/>
      <c r="U1" s="148"/>
      <c r="V1" s="148"/>
      <c r="W1" s="149"/>
    </row>
    <row r="2" spans="1:23" ht="15" thickBot="1">
      <c r="A2" s="150" t="s">
        <v>111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  <c r="Q2" s="1"/>
      <c r="R2" s="153" t="s">
        <v>112</v>
      </c>
      <c r="S2" s="154"/>
      <c r="T2" s="154"/>
      <c r="U2" s="154"/>
      <c r="V2" s="154"/>
      <c r="W2" s="15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6" t="s">
        <v>47</v>
      </c>
      <c r="V3" s="157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4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2179.8</v>
      </c>
      <c r="M4" s="69">
        <f aca="true" t="shared" si="1" ref="M4:M24">N4-B4-C4-F4-G4-H4-I4-J4-K4-L4</f>
        <v>10.699999999999363</v>
      </c>
      <c r="N4" s="69">
        <v>3818.2</v>
      </c>
      <c r="O4" s="69">
        <v>5750</v>
      </c>
      <c r="P4" s="3">
        <f aca="true" t="shared" si="2" ref="P4:P24">N4/O4</f>
        <v>0.6640347826086956</v>
      </c>
      <c r="Q4" s="2">
        <f>AVERAGE(N4:N22)</f>
        <v>5083.915789473683</v>
      </c>
      <c r="R4" s="71">
        <v>0</v>
      </c>
      <c r="S4" s="72">
        <v>0</v>
      </c>
      <c r="T4" s="73">
        <v>0</v>
      </c>
      <c r="U4" s="158">
        <v>0</v>
      </c>
      <c r="V4" s="159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5083.9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4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5083.9</v>
      </c>
      <c r="R6" s="77">
        <v>0</v>
      </c>
      <c r="S6" s="78">
        <v>0</v>
      </c>
      <c r="T6" s="79">
        <v>4.6</v>
      </c>
      <c r="U6" s="142">
        <v>0</v>
      </c>
      <c r="V6" s="143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28.199999999999996</v>
      </c>
      <c r="N7" s="69">
        <v>7542.5</v>
      </c>
      <c r="O7" s="69">
        <v>6000</v>
      </c>
      <c r="P7" s="3">
        <f t="shared" si="2"/>
        <v>1.2570833333333333</v>
      </c>
      <c r="Q7" s="2">
        <v>5083.9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5083.9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5083.9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5083.9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5083.9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5083.9</v>
      </c>
      <c r="R12" s="75">
        <v>0</v>
      </c>
      <c r="S12" s="69">
        <v>0</v>
      </c>
      <c r="T12" s="76">
        <v>40</v>
      </c>
      <c r="U12" s="140">
        <v>0</v>
      </c>
      <c r="V12" s="141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5083.9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5083.9</v>
      </c>
      <c r="R14" s="75">
        <v>0</v>
      </c>
      <c r="S14" s="69">
        <v>0</v>
      </c>
      <c r="T14" s="80">
        <v>0.3</v>
      </c>
      <c r="U14" s="140">
        <v>0</v>
      </c>
      <c r="V14" s="141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5083.9</v>
      </c>
      <c r="R15" s="75">
        <v>0</v>
      </c>
      <c r="S15" s="69">
        <v>0</v>
      </c>
      <c r="T15" s="80">
        <v>7.5</v>
      </c>
      <c r="U15" s="140">
        <v>0</v>
      </c>
      <c r="V15" s="141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5083.9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5083.9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5083.9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5083.9</v>
      </c>
      <c r="R19" s="75">
        <v>0</v>
      </c>
      <c r="S19" s="69">
        <v>0</v>
      </c>
      <c r="T19" s="76">
        <v>0.2</v>
      </c>
      <c r="U19" s="140">
        <v>0</v>
      </c>
      <c r="V19" s="141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5083.9</v>
      </c>
      <c r="R20" s="75">
        <v>2.7</v>
      </c>
      <c r="S20" s="69">
        <v>0</v>
      </c>
      <c r="T20" s="76">
        <v>20</v>
      </c>
      <c r="U20" s="140">
        <v>0</v>
      </c>
      <c r="V20" s="141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5083.9</v>
      </c>
      <c r="R21" s="81">
        <v>11.2</v>
      </c>
      <c r="S21" s="80">
        <v>0</v>
      </c>
      <c r="T21" s="76">
        <v>27</v>
      </c>
      <c r="U21" s="140">
        <v>0</v>
      </c>
      <c r="V21" s="141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5083.9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42976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5083.9</v>
      </c>
      <c r="R23" s="81"/>
      <c r="S23" s="80"/>
      <c r="T23" s="76"/>
      <c r="U23" s="116"/>
      <c r="V23" s="117"/>
      <c r="W23" s="74">
        <f t="shared" si="3"/>
        <v>0</v>
      </c>
    </row>
    <row r="24" spans="1:23" ht="12.75">
      <c r="A24" s="10">
        <v>42977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5083.9</v>
      </c>
      <c r="R24" s="81"/>
      <c r="S24" s="80"/>
      <c r="T24" s="76"/>
      <c r="U24" s="140"/>
      <c r="V24" s="141"/>
      <c r="W24" s="74">
        <f t="shared" si="3"/>
        <v>0</v>
      </c>
    </row>
    <row r="25" spans="1:23" ht="13.5" thickBot="1">
      <c r="A25" s="118">
        <v>42978</v>
      </c>
      <c r="B25" s="119"/>
      <c r="C25" s="120"/>
      <c r="D25" s="121"/>
      <c r="E25" s="121"/>
      <c r="F25" s="122"/>
      <c r="G25" s="119"/>
      <c r="H25" s="119"/>
      <c r="I25" s="122"/>
      <c r="J25" s="122"/>
      <c r="K25" s="122"/>
      <c r="L25" s="122"/>
      <c r="M25" s="119"/>
      <c r="N25" s="119"/>
      <c r="O25" s="119"/>
      <c r="P25" s="123"/>
      <c r="Q25" s="2">
        <v>5083.9</v>
      </c>
      <c r="R25" s="124"/>
      <c r="S25" s="120"/>
      <c r="T25" s="125"/>
      <c r="U25" s="126"/>
      <c r="V25" s="126"/>
      <c r="W25" s="125"/>
    </row>
    <row r="26" spans="1:23" ht="13.5" thickBot="1">
      <c r="A26" s="90" t="s">
        <v>28</v>
      </c>
      <c r="B26" s="92">
        <f>SUM(B4:B25)</f>
        <v>50793.3</v>
      </c>
      <c r="C26" s="92">
        <f aca="true" t="shared" si="4" ref="C26:O26">SUM(C4:C24)</f>
        <v>4314.73</v>
      </c>
      <c r="D26" s="115">
        <f t="shared" si="4"/>
        <v>4314.7</v>
      </c>
      <c r="E26" s="115">
        <f t="shared" si="4"/>
        <v>0.030000000000001137</v>
      </c>
      <c r="F26" s="92">
        <f t="shared" si="4"/>
        <v>746.5</v>
      </c>
      <c r="G26" s="92">
        <f t="shared" si="4"/>
        <v>9163.5</v>
      </c>
      <c r="H26" s="92">
        <f t="shared" si="4"/>
        <v>24688</v>
      </c>
      <c r="I26" s="92">
        <f t="shared" si="4"/>
        <v>1815.2</v>
      </c>
      <c r="J26" s="92">
        <f t="shared" si="4"/>
        <v>387.8</v>
      </c>
      <c r="K26" s="92">
        <f t="shared" si="4"/>
        <v>547.1999999999999</v>
      </c>
      <c r="L26" s="92">
        <f t="shared" si="4"/>
        <v>2179.8</v>
      </c>
      <c r="M26" s="91">
        <f t="shared" si="4"/>
        <v>1958.370000000001</v>
      </c>
      <c r="N26" s="91">
        <f t="shared" si="4"/>
        <v>96594.39999999998</v>
      </c>
      <c r="O26" s="91">
        <f t="shared" si="4"/>
        <v>120156.4</v>
      </c>
      <c r="P26" s="93">
        <f>N26/O26</f>
        <v>0.8039055763987601</v>
      </c>
      <c r="Q26" s="2"/>
      <c r="R26" s="82">
        <f>SUM(R4:R24)</f>
        <v>13.899999999999999</v>
      </c>
      <c r="S26" s="82">
        <f>SUM(S4:S24)</f>
        <v>0</v>
      </c>
      <c r="T26" s="82">
        <f>SUM(T4:T24)</f>
        <v>99.6</v>
      </c>
      <c r="U26" s="129">
        <f>SUM(U4:U24)</f>
        <v>1</v>
      </c>
      <c r="V26" s="130"/>
      <c r="W26" s="82">
        <f>R26+S26+U26+T26+V26</f>
        <v>114.5</v>
      </c>
    </row>
    <row r="27" spans="1:17" ht="14.25">
      <c r="A27" s="1"/>
      <c r="B27" s="9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 t="s">
        <v>29</v>
      </c>
      <c r="S30" s="132"/>
      <c r="T30" s="132"/>
      <c r="U30" s="13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42976</v>
      </c>
      <c r="S31" s="136">
        <f>'[5]серпень'!$D$97</f>
        <v>1665.7055</v>
      </c>
      <c r="T31" s="136"/>
      <c r="U31" s="13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36"/>
      <c r="T32" s="136"/>
      <c r="U32" s="13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7" t="s">
        <v>45</v>
      </c>
      <c r="T34" s="13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9" t="s">
        <v>40</v>
      </c>
      <c r="T35" s="13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8" t="s">
        <v>31</v>
      </c>
      <c r="S40" s="128"/>
      <c r="T40" s="128"/>
      <c r="U40" s="12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42976</v>
      </c>
      <c r="S41" s="135">
        <f>'[3]залишки  (2)'!$K$6/1000</f>
        <v>55243.10431999994</v>
      </c>
      <c r="T41" s="135"/>
      <c r="U41" s="13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5"/>
      <c r="T42" s="135"/>
      <c r="U42" s="13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6:V26"/>
    <mergeCell ref="R29:U29"/>
    <mergeCell ref="R30:U30"/>
    <mergeCell ref="R31:R32"/>
    <mergeCell ref="S31:U32"/>
    <mergeCell ref="S34:T34"/>
    <mergeCell ref="S35:T35"/>
    <mergeCell ref="R39:U39"/>
    <mergeCell ref="R40:U40"/>
    <mergeCell ref="R41:R42"/>
    <mergeCell ref="S41:U4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0">
      <selection activeCell="O29" sqref="O29:P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2" t="s">
        <v>109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3"/>
      <c r="M26" s="183"/>
      <c r="N26" s="183"/>
    </row>
    <row r="27" spans="1:16" ht="54" customHeight="1">
      <c r="A27" s="177" t="s">
        <v>32</v>
      </c>
      <c r="B27" s="173" t="s">
        <v>43</v>
      </c>
      <c r="C27" s="173"/>
      <c r="D27" s="167" t="s">
        <v>49</v>
      </c>
      <c r="E27" s="179"/>
      <c r="F27" s="180" t="s">
        <v>44</v>
      </c>
      <c r="G27" s="166"/>
      <c r="H27" s="181" t="s">
        <v>52</v>
      </c>
      <c r="I27" s="167"/>
      <c r="J27" s="174"/>
      <c r="K27" s="175"/>
      <c r="L27" s="170" t="s">
        <v>36</v>
      </c>
      <c r="M27" s="171"/>
      <c r="N27" s="172"/>
      <c r="O27" s="164" t="s">
        <v>110</v>
      </c>
      <c r="P27" s="165"/>
    </row>
    <row r="28" spans="1:16" ht="30.75" customHeight="1">
      <c r="A28" s="178"/>
      <c r="B28" s="48" t="s">
        <v>108</v>
      </c>
      <c r="C28" s="22" t="s">
        <v>23</v>
      </c>
      <c r="D28" s="48" t="str">
        <f>B28</f>
        <v>план на січень-серпень 2017р.</v>
      </c>
      <c r="E28" s="22" t="str">
        <f>C28</f>
        <v>факт</v>
      </c>
      <c r="F28" s="47" t="str">
        <f>B28</f>
        <v>план на січень-серпень 2017р.</v>
      </c>
      <c r="G28" s="62" t="str">
        <f>C28</f>
        <v>факт</v>
      </c>
      <c r="H28" s="48" t="str">
        <f>B28</f>
        <v>план на січень-серпень 2017р.</v>
      </c>
      <c r="I28" s="22" t="str">
        <f>C28</f>
        <v>факт</v>
      </c>
      <c r="J28" s="47"/>
      <c r="K28" s="62"/>
      <c r="L28" s="45" t="str">
        <f>D28</f>
        <v>план на січень-серпень 2017р.</v>
      </c>
      <c r="M28" s="22" t="str">
        <f>C28</f>
        <v>факт</v>
      </c>
      <c r="N28" s="46" t="s">
        <v>24</v>
      </c>
      <c r="O28" s="166"/>
      <c r="P28" s="167"/>
    </row>
    <row r="29" spans="1:16" ht="23.25" customHeight="1" thickBot="1">
      <c r="A29" s="44">
        <f>серпень!S41</f>
        <v>55243.10431999994</v>
      </c>
      <c r="B29" s="49">
        <f>'[2]серпень'!$E$77</f>
        <v>22830</v>
      </c>
      <c r="C29" s="49">
        <f>'[4]серпень'!$F$77</f>
        <v>5920.2</v>
      </c>
      <c r="D29" s="49">
        <f>'[2]серпень'!$E$76</f>
        <v>18000</v>
      </c>
      <c r="E29" s="49">
        <f>'[2]серпень'!$F$76</f>
        <v>3.77</v>
      </c>
      <c r="F29" s="49">
        <f>'[2]серпень'!$E$78</f>
        <v>23900</v>
      </c>
      <c r="G29" s="49">
        <f>'[4]серпень'!$F$78</f>
        <v>7070.9</v>
      </c>
      <c r="H29" s="49">
        <f>'[2]серпень'!$E$79</f>
        <v>8</v>
      </c>
      <c r="I29" s="49">
        <f>'[2]серпень'!$F$79</f>
        <v>9</v>
      </c>
      <c r="J29" s="49"/>
      <c r="K29" s="49"/>
      <c r="L29" s="63">
        <f>H29+F29+D29+J29+B29</f>
        <v>64738</v>
      </c>
      <c r="M29" s="50">
        <f>C29+E29+G29+I29</f>
        <v>13003.869999999999</v>
      </c>
      <c r="N29" s="51">
        <f>M29-L29</f>
        <v>-51734.130000000005</v>
      </c>
      <c r="O29" s="168">
        <f>серпень!S31</f>
        <v>1665.7055</v>
      </c>
      <c r="P29" s="16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3"/>
      <c r="P30" s="17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'[2]серпень'!$E$9</f>
        <v>481240</v>
      </c>
      <c r="C48" s="32">
        <f>'[2]серпень'!$F$9</f>
        <v>428428.98</v>
      </c>
      <c r="F48" s="1" t="s">
        <v>22</v>
      </c>
      <c r="G48" s="6"/>
      <c r="H48" s="17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'[2]серпень'!$E$29</f>
        <v>120830</v>
      </c>
      <c r="C49" s="32">
        <f>'[2]серпень'!$F$29</f>
        <v>105506.18</v>
      </c>
      <c r="G49" s="6"/>
      <c r="H49" s="17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'[2]серпень'!$E$35</f>
        <v>143412.7</v>
      </c>
      <c r="C50" s="32">
        <f>'[2]серпень'!$F$35</f>
        <v>129086.46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'[2]серпень'!$E$25</f>
        <v>16354.1</v>
      </c>
      <c r="C51" s="32">
        <f>'[2]серпень'!$F$25</f>
        <v>16028.2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'[2]серпень'!$E$19</f>
        <v>83000</v>
      </c>
      <c r="C52" s="32">
        <f>'[2]серпень'!$F$19</f>
        <v>59423.17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'[2]серпень'!$E$53</f>
        <v>4855</v>
      </c>
      <c r="C53" s="32">
        <f>'[2]серпень'!$F$53</f>
        <v>4340.5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f>'[2]серпень'!$E$43</f>
        <v>19300</v>
      </c>
      <c r="C54" s="32">
        <f>'[2]серпень'!$F$43</f>
        <v>18068.1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17406.999999999913</v>
      </c>
      <c r="C55" s="12">
        <f>C56-C48-C49-C50-C51-C52-C53-C54</f>
        <v>21500.789999999914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'[2]серпень'!$E$67</f>
        <v>886398.7999999999</v>
      </c>
      <c r="C56" s="9">
        <f>'[2]серпень'!$F$67</f>
        <v>782382.3799999999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22830</v>
      </c>
      <c r="C58" s="9">
        <f>C29</f>
        <v>5920.2</v>
      </c>
    </row>
    <row r="59" spans="1:3" ht="25.5">
      <c r="A59" s="83" t="s">
        <v>54</v>
      </c>
      <c r="B59" s="9">
        <f>D29</f>
        <v>18000</v>
      </c>
      <c r="C59" s="9">
        <f>E29</f>
        <v>3.77</v>
      </c>
    </row>
    <row r="60" spans="1:3" ht="12.75">
      <c r="A60" s="83" t="s">
        <v>55</v>
      </c>
      <c r="B60" s="9">
        <f>F29</f>
        <v>23900</v>
      </c>
      <c r="C60" s="9">
        <f>G29</f>
        <v>7070.9</v>
      </c>
    </row>
    <row r="61" spans="1:3" ht="25.5">
      <c r="A61" s="83" t="s">
        <v>56</v>
      </c>
      <c r="B61" s="9">
        <f>H29</f>
        <v>8</v>
      </c>
      <c r="C61" s="9">
        <f>I29</f>
        <v>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2017-07-28T08:14:55Z</cp:lastPrinted>
  <dcterms:created xsi:type="dcterms:W3CDTF">2006-11-30T08:16:02Z</dcterms:created>
  <dcterms:modified xsi:type="dcterms:W3CDTF">2017-08-29T06:54:53Z</dcterms:modified>
  <cp:category/>
  <cp:version/>
  <cp:contentType/>
  <cp:contentStatus/>
</cp:coreProperties>
</file>